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File-share\отчеты\020. ОМТС\Конкурентные\Закупки 2026\ЦЗ\ЦЗ-3-26 НМУ\1. Тендер\"/>
    </mc:Choice>
  </mc:AlternateContent>
  <xr:revisionPtr revIDLastSave="0" documentId="13_ncr:1_{D15BB7D5-C796-4E43-B7C8-E252B4EFDB54}" xr6:coauthVersionLast="36" xr6:coauthVersionMax="40" xr10:uidLastSave="{00000000-0000-0000-0000-000000000000}"/>
  <bookViews>
    <workbookView xWindow="0" yWindow="0" windowWidth="19470" windowHeight="7890" xr2:uid="{00000000-000D-0000-FFFF-FFFF00000000}"/>
  </bookViews>
  <sheets>
    <sheet name="Расчет цены" sheetId="2" r:id="rId1"/>
  </sheets>
  <definedNames>
    <definedName name="_xlnm.Print_Area" localSheetId="0">'Расчет цены'!$A$1:$S$22</definedName>
  </definedNames>
  <calcPr calcId="191029" calcOnSave="0" concurrentCalc="0"/>
</workbook>
</file>

<file path=xl/calcChain.xml><?xml version="1.0" encoding="utf-8"?>
<calcChain xmlns="http://schemas.openxmlformats.org/spreadsheetml/2006/main">
  <c r="P12" i="2" l="1"/>
  <c r="M12" i="2"/>
  <c r="Q12" i="2"/>
  <c r="R12" i="2"/>
  <c r="S12" i="2"/>
  <c r="S13" i="2"/>
  <c r="N12" i="2"/>
  <c r="O12" i="2"/>
</calcChain>
</file>

<file path=xl/sharedStrings.xml><?xml version="1.0" encoding="utf-8"?>
<sst xmlns="http://schemas.openxmlformats.org/spreadsheetml/2006/main" count="42" uniqueCount="40">
  <si>
    <t>№</t>
  </si>
  <si>
    <t>Ед. изм</t>
  </si>
  <si>
    <t>Кол-во</t>
  </si>
  <si>
    <t>Коммерческие предложения (руб./ед.изм.)</t>
  </si>
  <si>
    <t>Среднее квадратичное отклонение</t>
  </si>
  <si>
    <t>Цена за единицу изм. (руб.)</t>
  </si>
  <si>
    <t>Цена за единицу изм. с округлением (вниз) до сотых долей после запятой (руб.)</t>
  </si>
  <si>
    <t>Данные реестра контрактов (руб./ед.изм.)</t>
  </si>
  <si>
    <t xml:space="preserve">Номер сведений о контракте №___ от </t>
  </si>
  <si>
    <t>Данные статистики</t>
  </si>
  <si>
    <t>Оценка однородности совокупности значений выявленных цен, используемых в расчете Н(М)ЦК</t>
  </si>
  <si>
    <t>ИТОГО:</t>
  </si>
  <si>
    <r>
      <t>Средняя арифметическая цена за единицу     &lt;</t>
    </r>
    <r>
      <rPr>
        <b/>
        <i/>
        <sz val="10"/>
        <rFont val="Times New Roman"/>
        <family val="1"/>
        <charset val="204"/>
      </rPr>
      <t>ц</t>
    </r>
    <r>
      <rPr>
        <b/>
        <sz val="10"/>
        <rFont val="Times New Roman"/>
        <family val="1"/>
        <charset val="204"/>
      </rPr>
      <t xml:space="preserve">&gt; </t>
    </r>
  </si>
  <si>
    <r>
      <t xml:space="preserve">коэффициент вариации цен V (%)           </t>
    </r>
    <r>
      <rPr>
        <i/>
        <sz val="10"/>
        <rFont val="Times New Roman"/>
        <family val="1"/>
        <charset val="204"/>
      </rPr>
      <t xml:space="preserve">         (не должен превышать 33%)</t>
    </r>
  </si>
  <si>
    <t>Основные характеристики объекта закупки</t>
  </si>
  <si>
    <t>указаны в Техническом задании (Приложение № 1)</t>
  </si>
  <si>
    <t>Расчет НМЦК</t>
  </si>
  <si>
    <t>Наименование предмета контракта</t>
  </si>
  <si>
    <t>Н(М)ЦК,  определяемая методом сопоставимых рыночных цен (анализа рынка)*</t>
  </si>
  <si>
    <t xml:space="preserve"> </t>
  </si>
  <si>
    <t>*</t>
  </si>
  <si>
    <t>ед. работ</t>
  </si>
  <si>
    <t xml:space="preserve">Разработка плана мероприятий по уменьшению выбросов в атмосферный воздух в периоды неблагоприятных метеорологических условий в отношении объектов ОНВ ПАО «ЮГК».
</t>
  </si>
  <si>
    <t>Разработка плана мероприятий по уменьшению выбросов в атмосферный воздух в периоды неблагоприятных метеорологических условий в отношении объектов ОНВ ПАО «ЮГК».</t>
  </si>
  <si>
    <t>Используемый метод определения НМЦД с обоснованием</t>
  </si>
  <si>
    <t>Определение НМЦД методом сопоставимых рыночных цен (анализ рынка)</t>
  </si>
  <si>
    <t xml:space="preserve">
 Расчет НМЦД проводился с помощью стандартной программы Excel 
</t>
  </si>
  <si>
    <t xml:space="preserve">НМЦД общ </t>
  </si>
  <si>
    <t xml:space="preserve">Начальная максимальная цена договора (НМЦД) составляет 1 595 850 (один миллион пятьсот девяносто пять тысяч восемьсот пятьдесят) рублей 00 копеек </t>
  </si>
  <si>
    <t xml:space="preserve">Расчет начальной (максимальной) цены договора (Н(М)ЦД)
</t>
  </si>
  <si>
    <t xml:space="preserve">Источник №1
</t>
  </si>
  <si>
    <t xml:space="preserve">Источник №2
</t>
  </si>
  <si>
    <t xml:space="preserve">Источник №3
</t>
  </si>
  <si>
    <t xml:space="preserve">Источник №4
</t>
  </si>
  <si>
    <r>
      <rPr>
        <b/>
        <sz val="10"/>
        <rFont val="Times New Roman"/>
        <family val="1"/>
        <charset val="204"/>
      </rPr>
      <t>Расчет Н(М)ЦД по формуле</t>
    </r>
    <r>
      <rPr>
        <sz val="10"/>
        <rFont val="Times New Roman"/>
        <family val="1"/>
        <charset val="204"/>
      </rPr>
      <t xml:space="preserve">            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</si>
  <si>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Н(М)ЦД договора с учетом округления цены за единицу (руб.)</t>
  </si>
  <si>
    <r>
      <t xml:space="preserve">      </t>
    </r>
    <r>
      <rPr>
        <b/>
        <sz val="14"/>
        <rFont val="Times New Roman"/>
        <family val="1"/>
        <charset val="204"/>
      </rPr>
      <t>Начальная (максимальная) цена договора составляет:  1 595 850 (два миллиона пятьсот девяносто пять тысяч восемьсот пятьдесят) рубля 00 копейки.</t>
    </r>
  </si>
  <si>
    <t xml:space="preserve">
Обоснование начальной (максимальной) цены договора
</t>
  </si>
  <si>
    <t>Приложение №3 к документации</t>
  </si>
  <si>
    <t>Мероприятия по поиску ИЦИ: Метод сопоставимых рыночных цен в соответствии с пунктом 7.1.3. ст. 4.1. ПоЗ:
в целях получения ценовой информации в отношении товара, работы, услуги могут использоваться:
1. ответы на адресный запрос о предоставлении ценовой информации не менее трем поставщикам (исполнителям, подрядчикам), информация о которых имеется в свободном доступе (в частности, опубликована в печати, размещена на сайтах в сети "Интернет");
Расчет НМЦ составил:
Макаревич С.А.        _______________________ (Подпись) 
Согласовано:
Титаренко Е.В.       _______________________ (Подпись)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</si>
</sst>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\ _₽_-;\-* #,##0.00\ _₽_-;_-* &quot;-&quot;??\ _₽_-;_-@_-"/>
    <numFmt numFmtId="164" formatCode="0.00000"/>
    <numFmt numFmtId="165" formatCode="0.000"/>
  </numFmts>
  <fonts count="14" x14ac:knownFonts="1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b/>
      <i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4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4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58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justify" wrapText="1"/>
    </xf>
    <xf numFmtId="0" fontId="1" fillId="0" borderId="0" xfId="0" applyFont="1" applyFill="1" applyBorder="1" applyAlignment="1">
      <alignment horizontal="center" vertical="center" wrapText="1"/>
    </xf>
    <xf numFmtId="2" fontId="2" fillId="0" borderId="0" xfId="0" applyNumberFormat="1" applyFont="1" applyBorder="1" applyAlignment="1">
      <alignment horizontal="center" vertical="center" wrapText="1"/>
    </xf>
    <xf numFmtId="164" fontId="2" fillId="0" borderId="0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top"/>
    </xf>
    <xf numFmtId="0" fontId="8" fillId="0" borderId="0" xfId="0" applyFont="1" applyFill="1" applyAlignment="1" applyProtection="1">
      <alignment vertical="center"/>
      <protection locked="0"/>
    </xf>
    <xf numFmtId="0" fontId="9" fillId="0" borderId="0" xfId="0" applyFont="1"/>
    <xf numFmtId="0" fontId="9" fillId="0" borderId="1" xfId="0" applyFont="1" applyBorder="1"/>
    <xf numFmtId="0" fontId="9" fillId="0" borderId="1" xfId="0" applyFont="1" applyBorder="1" applyAlignment="1">
      <alignment wrapText="1"/>
    </xf>
    <xf numFmtId="0" fontId="2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wrapText="1"/>
    </xf>
    <xf numFmtId="0" fontId="9" fillId="0" borderId="0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/>
    <xf numFmtId="0" fontId="2" fillId="0" borderId="0" xfId="0" applyFont="1" applyBorder="1"/>
    <xf numFmtId="0" fontId="10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9" fillId="0" borderId="1" xfId="0" applyNumberFormat="1" applyFont="1" applyBorder="1" applyAlignment="1">
      <alignment horizontal="center" vertical="center" wrapText="1"/>
    </xf>
    <xf numFmtId="0" fontId="2" fillId="0" borderId="0" xfId="0" applyFont="1" applyFill="1"/>
    <xf numFmtId="0" fontId="11" fillId="0" borderId="0" xfId="0" applyFont="1" applyFill="1" applyAlignment="1" applyProtection="1">
      <alignment horizontal="left" vertical="top" wrapText="1"/>
      <protection locked="0"/>
    </xf>
    <xf numFmtId="0" fontId="3" fillId="0" borderId="0" xfId="0" applyFont="1" applyAlignment="1">
      <alignment wrapText="1"/>
    </xf>
    <xf numFmtId="0" fontId="3" fillId="0" borderId="0" xfId="0" applyFont="1" applyAlignment="1"/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4" fontId="2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top" wrapText="1"/>
    </xf>
    <xf numFmtId="43" fontId="2" fillId="3" borderId="1" xfId="1" applyFont="1" applyFill="1" applyBorder="1" applyAlignment="1">
      <alignment horizontal="center" vertical="center" wrapText="1"/>
    </xf>
    <xf numFmtId="165" fontId="2" fillId="3" borderId="1" xfId="0" applyNumberFormat="1" applyFont="1" applyFill="1" applyBorder="1" applyAlignment="1">
      <alignment horizontal="center" vertical="center"/>
    </xf>
    <xf numFmtId="4" fontId="11" fillId="0" borderId="1" xfId="0" applyNumberFormat="1" applyFont="1" applyFill="1" applyBorder="1" applyAlignment="1">
      <alignment horizontal="center" vertical="center" wrapText="1"/>
    </xf>
    <xf numFmtId="43" fontId="2" fillId="3" borderId="1" xfId="1" applyFont="1" applyFill="1" applyBorder="1" applyAlignment="1">
      <alignment horizontal="center" vertical="center"/>
    </xf>
    <xf numFmtId="0" fontId="3" fillId="0" borderId="0" xfId="0" applyFont="1" applyFill="1" applyAlignment="1" applyProtection="1">
      <alignment horizontal="left" vertical="top" wrapText="1"/>
      <protection locked="0"/>
    </xf>
    <xf numFmtId="0" fontId="9" fillId="0" borderId="1" xfId="0" applyFont="1" applyBorder="1" applyAlignment="1">
      <alignment horizontal="center" wrapText="1"/>
    </xf>
    <xf numFmtId="0" fontId="13" fillId="0" borderId="0" xfId="0" applyFont="1" applyFill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right"/>
    </xf>
    <xf numFmtId="0" fontId="9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2" fontId="1" fillId="0" borderId="0" xfId="0" applyNumberFormat="1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top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5" Type="http://schemas.openxmlformats.org/officeDocument/2006/relationships/image" Target="../media/image5.png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19050</xdr:colOff>
      <xdr:row>10</xdr:row>
      <xdr:rowOff>952500</xdr:rowOff>
    </xdr:from>
    <xdr:to>
      <xdr:col>15</xdr:col>
      <xdr:colOff>0</xdr:colOff>
      <xdr:row>10</xdr:row>
      <xdr:rowOff>1304925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81750" y="2000250"/>
          <a:ext cx="9334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</xdr:col>
      <xdr:colOff>19050</xdr:colOff>
      <xdr:row>10</xdr:row>
      <xdr:rowOff>923925</xdr:rowOff>
    </xdr:from>
    <xdr:to>
      <xdr:col>13</xdr:col>
      <xdr:colOff>1019175</xdr:colOff>
      <xdr:row>10</xdr:row>
      <xdr:rowOff>1362075</xdr:rowOff>
    </xdr:to>
    <xdr:pic>
      <xdr:nvPicPr>
        <xdr:cNvPr id="1026" name="Picture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353050" y="1971675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19050</xdr:colOff>
      <xdr:row>10</xdr:row>
      <xdr:rowOff>1600200</xdr:rowOff>
    </xdr:from>
    <xdr:to>
      <xdr:col>15</xdr:col>
      <xdr:colOff>1504950</xdr:colOff>
      <xdr:row>10</xdr:row>
      <xdr:rowOff>1962150</xdr:rowOff>
    </xdr:to>
    <xdr:pic>
      <xdr:nvPicPr>
        <xdr:cNvPr id="1027" name="Picture 5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334250" y="2647950"/>
          <a:ext cx="14859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266700</xdr:colOff>
      <xdr:row>10</xdr:row>
      <xdr:rowOff>1400175</xdr:rowOff>
    </xdr:from>
    <xdr:to>
      <xdr:col>15</xdr:col>
      <xdr:colOff>419100</xdr:colOff>
      <xdr:row>10</xdr:row>
      <xdr:rowOff>1628775</xdr:rowOff>
    </xdr:to>
    <xdr:pic>
      <xdr:nvPicPr>
        <xdr:cNvPr id="1028" name="Picture 6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581900" y="244792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10582</xdr:colOff>
      <xdr:row>5</xdr:row>
      <xdr:rowOff>476251</xdr:rowOff>
    </xdr:from>
    <xdr:to>
      <xdr:col>15</xdr:col>
      <xdr:colOff>724957</xdr:colOff>
      <xdr:row>5</xdr:row>
      <xdr:rowOff>1123951</xdr:rowOff>
    </xdr:to>
    <xdr:pic>
      <xdr:nvPicPr>
        <xdr:cNvPr id="6" name="Рисунок 5" descr="http://base.garant.ru/files/base/70473958/1955124282.pn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9306982" y="2314576"/>
          <a:ext cx="16668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1:S22"/>
  <sheetViews>
    <sheetView tabSelected="1" view="pageBreakPreview" zoomScale="85" zoomScaleSheetLayoutView="85" workbookViewId="0">
      <selection activeCell="B16" sqref="B16:S16"/>
    </sheetView>
  </sheetViews>
  <sheetFormatPr defaultColWidth="9.140625" defaultRowHeight="12.75" x14ac:dyDescent="0.2"/>
  <cols>
    <col min="1" max="1" width="6.7109375" style="1" customWidth="1"/>
    <col min="2" max="2" width="34.5703125" style="1" customWidth="1"/>
    <col min="3" max="3" width="9.140625" style="1" customWidth="1"/>
    <col min="4" max="4" width="8.28515625" style="1" customWidth="1"/>
    <col min="5" max="5" width="16.85546875" style="1" customWidth="1"/>
    <col min="6" max="7" width="16" style="1" customWidth="1"/>
    <col min="8" max="8" width="16.85546875" style="1" customWidth="1"/>
    <col min="9" max="11" width="11.7109375" style="1" hidden="1" customWidth="1"/>
    <col min="12" max="12" width="11.42578125" style="1" hidden="1" customWidth="1"/>
    <col min="13" max="13" width="15.5703125" style="1" customWidth="1"/>
    <col min="14" max="14" width="15.42578125" style="1" customWidth="1"/>
    <col min="15" max="15" width="14.28515625" style="1" customWidth="1"/>
    <col min="16" max="16" width="28.28515625" style="1" customWidth="1"/>
    <col min="17" max="17" width="13.5703125" style="1" customWidth="1"/>
    <col min="18" max="18" width="16" style="1" customWidth="1"/>
    <col min="19" max="19" width="18" style="1" customWidth="1"/>
    <col min="20" max="20" width="6.5703125" style="1" customWidth="1"/>
    <col min="21" max="21" width="4.28515625" style="1" customWidth="1"/>
    <col min="22" max="22" width="8.7109375" style="1" customWidth="1"/>
    <col min="23" max="16384" width="9.140625" style="1"/>
  </cols>
  <sheetData>
    <row r="1" spans="1:19" ht="27" customHeight="1" x14ac:dyDescent="0.3"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50" t="s">
        <v>38</v>
      </c>
      <c r="Q1" s="50"/>
      <c r="R1" s="50"/>
      <c r="S1" s="50"/>
    </row>
    <row r="2" spans="1:19" s="20" customFormat="1" ht="42.6" customHeight="1" x14ac:dyDescent="0.25">
      <c r="A2" s="21"/>
      <c r="B2" s="43" t="s">
        <v>37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</row>
    <row r="3" spans="1:19" s="20" customFormat="1" ht="52.15" customHeight="1" x14ac:dyDescent="0.25">
      <c r="A3" s="21"/>
      <c r="B3" s="43" t="s">
        <v>22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</row>
    <row r="4" spans="1:19" s="11" customFormat="1" ht="18.75" x14ac:dyDescent="0.3">
      <c r="A4" s="22"/>
      <c r="B4" s="45" t="s">
        <v>14</v>
      </c>
      <c r="C4" s="45"/>
      <c r="D4" s="45"/>
      <c r="E4" s="45"/>
      <c r="F4" s="45"/>
      <c r="G4" s="45"/>
      <c r="H4" s="45"/>
      <c r="I4" s="12"/>
      <c r="J4" s="12"/>
      <c r="K4" s="12"/>
      <c r="L4" s="12"/>
      <c r="M4" s="45" t="s">
        <v>15</v>
      </c>
      <c r="N4" s="45"/>
      <c r="O4" s="45"/>
      <c r="P4" s="45"/>
      <c r="Q4" s="45"/>
      <c r="R4" s="45"/>
      <c r="S4" s="45"/>
    </row>
    <row r="5" spans="1:19" s="11" customFormat="1" ht="18.75" x14ac:dyDescent="0.3">
      <c r="A5" s="17"/>
      <c r="B5" s="41" t="s">
        <v>24</v>
      </c>
      <c r="C5" s="41"/>
      <c r="D5" s="41"/>
      <c r="E5" s="41"/>
      <c r="F5" s="41"/>
      <c r="G5" s="41"/>
      <c r="H5" s="41"/>
      <c r="I5" s="13"/>
      <c r="J5" s="13"/>
      <c r="K5" s="13"/>
      <c r="L5" s="13"/>
      <c r="M5" s="41" t="s">
        <v>25</v>
      </c>
      <c r="N5" s="41"/>
      <c r="O5" s="41"/>
      <c r="P5" s="41"/>
      <c r="Q5" s="41"/>
      <c r="R5" s="41"/>
      <c r="S5" s="41"/>
    </row>
    <row r="6" spans="1:19" s="11" customFormat="1" ht="93" customHeight="1" x14ac:dyDescent="0.3">
      <c r="A6" s="17"/>
      <c r="B6" s="47" t="s">
        <v>16</v>
      </c>
      <c r="C6" s="47"/>
      <c r="D6" s="47"/>
      <c r="E6" s="47"/>
      <c r="F6" s="47"/>
      <c r="G6" s="47"/>
      <c r="H6" s="47"/>
      <c r="I6" s="13"/>
      <c r="J6" s="13"/>
      <c r="K6" s="13"/>
      <c r="L6" s="13"/>
      <c r="M6" s="46" t="s">
        <v>26</v>
      </c>
      <c r="N6" s="46"/>
      <c r="O6" s="46"/>
      <c r="P6" s="46"/>
      <c r="Q6" s="46"/>
      <c r="R6" s="46"/>
      <c r="S6" s="46"/>
    </row>
    <row r="7" spans="1:19" s="11" customFormat="1" ht="47.25" customHeight="1" x14ac:dyDescent="0.3">
      <c r="A7" s="17"/>
      <c r="B7" s="47"/>
      <c r="C7" s="47"/>
      <c r="D7" s="47"/>
      <c r="E7" s="47"/>
      <c r="F7" s="47"/>
      <c r="G7" s="47"/>
      <c r="H7" s="47"/>
      <c r="I7" s="13"/>
      <c r="J7" s="13"/>
      <c r="K7" s="13"/>
      <c r="L7" s="13"/>
      <c r="M7" s="24" t="s">
        <v>27</v>
      </c>
      <c r="N7" s="38">
        <v>1595850</v>
      </c>
      <c r="O7" s="48" t="s">
        <v>28</v>
      </c>
      <c r="P7" s="48"/>
      <c r="Q7" s="48"/>
      <c r="R7" s="48"/>
      <c r="S7" s="48"/>
    </row>
    <row r="8" spans="1:19" s="11" customFormat="1" ht="18.75" x14ac:dyDescent="0.3">
      <c r="A8" s="17"/>
      <c r="B8" s="18"/>
      <c r="C8" s="18"/>
      <c r="D8" s="18"/>
      <c r="E8" s="18"/>
      <c r="F8" s="18"/>
      <c r="G8" s="18"/>
      <c r="H8" s="18"/>
      <c r="I8" s="17"/>
      <c r="J8" s="17"/>
      <c r="K8" s="17"/>
      <c r="L8" s="17"/>
      <c r="M8" s="18"/>
      <c r="N8" s="18"/>
      <c r="O8" s="18"/>
      <c r="P8" s="18"/>
      <c r="Q8" s="18"/>
      <c r="R8" s="18"/>
      <c r="S8" s="18"/>
    </row>
    <row r="9" spans="1:19" ht="34.15" customHeight="1" x14ac:dyDescent="0.2">
      <c r="A9" s="54" t="s">
        <v>29</v>
      </c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</row>
    <row r="10" spans="1:19" x14ac:dyDescent="0.2">
      <c r="A10" s="55" t="s">
        <v>0</v>
      </c>
      <c r="B10" s="56" t="s">
        <v>17</v>
      </c>
      <c r="C10" s="56" t="s">
        <v>1</v>
      </c>
      <c r="D10" s="56" t="s">
        <v>2</v>
      </c>
      <c r="E10" s="52" t="s">
        <v>3</v>
      </c>
      <c r="F10" s="52"/>
      <c r="G10" s="52"/>
      <c r="H10" s="52"/>
      <c r="I10" s="52" t="s">
        <v>7</v>
      </c>
      <c r="J10" s="52"/>
      <c r="K10" s="52"/>
      <c r="L10" s="52" t="s">
        <v>9</v>
      </c>
      <c r="M10" s="57" t="s">
        <v>10</v>
      </c>
      <c r="N10" s="57"/>
      <c r="O10" s="57"/>
      <c r="P10" s="51" t="s">
        <v>18</v>
      </c>
      <c r="Q10" s="51"/>
      <c r="R10" s="51"/>
      <c r="S10" s="51"/>
    </row>
    <row r="11" spans="1:19" ht="159" customHeight="1" x14ac:dyDescent="0.2">
      <c r="A11" s="55"/>
      <c r="B11" s="56"/>
      <c r="C11" s="56"/>
      <c r="D11" s="56"/>
      <c r="E11" s="25" t="s">
        <v>30</v>
      </c>
      <c r="F11" s="25" t="s">
        <v>31</v>
      </c>
      <c r="G11" s="25" t="s">
        <v>32</v>
      </c>
      <c r="H11" s="25" t="s">
        <v>33</v>
      </c>
      <c r="I11" s="2" t="s">
        <v>8</v>
      </c>
      <c r="J11" s="2" t="s">
        <v>8</v>
      </c>
      <c r="K11" s="2" t="s">
        <v>8</v>
      </c>
      <c r="L11" s="52"/>
      <c r="M11" s="2" t="s">
        <v>12</v>
      </c>
      <c r="N11" s="2" t="s">
        <v>4</v>
      </c>
      <c r="O11" s="3" t="s">
        <v>13</v>
      </c>
      <c r="P11" s="4" t="s">
        <v>34</v>
      </c>
      <c r="Q11" s="19" t="s">
        <v>5</v>
      </c>
      <c r="R11" s="19" t="s">
        <v>6</v>
      </c>
      <c r="S11" s="19" t="s">
        <v>35</v>
      </c>
    </row>
    <row r="12" spans="1:19" ht="99" customHeight="1" x14ac:dyDescent="0.2">
      <c r="A12" s="31">
        <v>1</v>
      </c>
      <c r="B12" s="32" t="s">
        <v>23</v>
      </c>
      <c r="C12" s="33" t="s">
        <v>21</v>
      </c>
      <c r="D12" s="33">
        <v>1</v>
      </c>
      <c r="E12" s="34">
        <v>1189000</v>
      </c>
      <c r="F12" s="34">
        <v>1280000</v>
      </c>
      <c r="G12" s="34">
        <v>1785000</v>
      </c>
      <c r="H12" s="34">
        <v>2129400</v>
      </c>
      <c r="I12" s="35"/>
      <c r="J12" s="35"/>
      <c r="K12" s="35"/>
      <c r="L12" s="33"/>
      <c r="M12" s="36">
        <f>AVERAGE(E12:I12)</f>
        <v>1595850</v>
      </c>
      <c r="N12" s="39">
        <f>SQRT(((SUM((POWER(E12-M12,2)),(POWER(F12-M12,2)),(POWER(H12-M12,2)))/(COLUMNS(D12:H12)-1))))</f>
        <v>370797.70343814162</v>
      </c>
      <c r="O12" s="37">
        <f t="shared" ref="O12" si="0">N12/M12*100</f>
        <v>23.235122564034317</v>
      </c>
      <c r="P12" s="36">
        <f>((D12/4)*(SUM(E12:H12)))</f>
        <v>1595850</v>
      </c>
      <c r="Q12" s="36">
        <f>P12/D12</f>
        <v>1595850</v>
      </c>
      <c r="R12" s="36">
        <f t="shared" ref="R12" si="1">ROUNDDOWN(Q12,2)</f>
        <v>1595850</v>
      </c>
      <c r="S12" s="34">
        <f>R12*D12</f>
        <v>1595850</v>
      </c>
    </row>
    <row r="13" spans="1:19" s="9" customFormat="1" ht="22.5" customHeight="1" x14ac:dyDescent="0.2">
      <c r="A13" s="14"/>
      <c r="B13" s="5"/>
      <c r="C13" s="6"/>
      <c r="D13" s="15"/>
      <c r="E13" s="7"/>
      <c r="F13" s="7"/>
      <c r="G13" s="7"/>
      <c r="H13" s="7"/>
      <c r="I13" s="7"/>
      <c r="J13" s="7"/>
      <c r="K13" s="7"/>
      <c r="L13" s="7"/>
      <c r="M13" s="8"/>
      <c r="N13" s="16"/>
      <c r="O13" s="16"/>
      <c r="P13" s="53" t="s">
        <v>11</v>
      </c>
      <c r="Q13" s="53"/>
      <c r="R13" s="53"/>
      <c r="S13" s="26">
        <f>SUM(S12:S12)</f>
        <v>1595850</v>
      </c>
    </row>
    <row r="14" spans="1:19" ht="9.75" customHeight="1" x14ac:dyDescent="0.3">
      <c r="A14" s="49" t="s">
        <v>19</v>
      </c>
      <c r="B14" s="49"/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</row>
    <row r="15" spans="1:19" s="27" customFormat="1" ht="18" customHeight="1" x14ac:dyDescent="0.3">
      <c r="A15" s="42" t="s">
        <v>36</v>
      </c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</row>
    <row r="16" spans="1:19" s="10" customFormat="1" ht="277.14999999999998" customHeight="1" x14ac:dyDescent="0.25">
      <c r="A16" s="28" t="s">
        <v>20</v>
      </c>
      <c r="B16" s="40" t="s">
        <v>39</v>
      </c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</row>
    <row r="17" spans="2:19" ht="12.75" customHeight="1" x14ac:dyDescent="0.25">
      <c r="B17" s="29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</row>
    <row r="18" spans="2:19" ht="12.75" customHeight="1" x14ac:dyDescent="0.25"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</row>
    <row r="19" spans="2:19" ht="12.75" customHeight="1" x14ac:dyDescent="0.25"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</row>
    <row r="20" spans="2:19" ht="12.75" customHeight="1" x14ac:dyDescent="0.25"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</row>
    <row r="21" spans="2:19" ht="12.75" customHeight="1" x14ac:dyDescent="0.25"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</row>
    <row r="22" spans="2:19" ht="49.5" customHeight="1" x14ac:dyDescent="0.25"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</row>
  </sheetData>
  <mergeCells count="24">
    <mergeCell ref="P1:S1"/>
    <mergeCell ref="P10:S10"/>
    <mergeCell ref="I10:K10"/>
    <mergeCell ref="L10:L11"/>
    <mergeCell ref="P13:R13"/>
    <mergeCell ref="A9:S9"/>
    <mergeCell ref="A10:A11"/>
    <mergeCell ref="B10:B11"/>
    <mergeCell ref="C10:C11"/>
    <mergeCell ref="D10:D11"/>
    <mergeCell ref="E10:H10"/>
    <mergeCell ref="M10:O10"/>
    <mergeCell ref="B16:S16"/>
    <mergeCell ref="B5:H5"/>
    <mergeCell ref="M5:S5"/>
    <mergeCell ref="A15:S15"/>
    <mergeCell ref="B2:S2"/>
    <mergeCell ref="B3:S3"/>
    <mergeCell ref="B4:H4"/>
    <mergeCell ref="M4:S4"/>
    <mergeCell ref="M6:S6"/>
    <mergeCell ref="B6:H7"/>
    <mergeCell ref="O7:S7"/>
    <mergeCell ref="A14:S14"/>
  </mergeCells>
  <phoneticPr fontId="0" type="noConversion"/>
  <pageMargins left="0.23622047244094491" right="0.23622047244094491" top="0.74803149606299213" bottom="0.74803149606299213" header="0.31496062992125984" footer="0.31496062992125984"/>
  <pageSetup paperSize="9" scale="59" orientation="landscape" r:id="rId1"/>
  <ignoredErrors>
    <ignoredError sqref="M12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Расчет цены</vt:lpstr>
      <vt:lpstr>'Расчет цены'!Область_печати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Федорцов Ярослав Игоревич</cp:lastModifiedBy>
  <cp:lastPrinted>2026-03-24T05:20:39Z</cp:lastPrinted>
  <dcterms:created xsi:type="dcterms:W3CDTF">2014-01-15T18:15:09Z</dcterms:created>
  <dcterms:modified xsi:type="dcterms:W3CDTF">2026-05-06T07:34:59Z</dcterms:modified>
</cp:coreProperties>
</file>